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26" i="7" l="1"/>
  <c r="O26" i="7"/>
  <c r="N26" i="7"/>
  <c r="M26" i="7"/>
  <c r="L26" i="7"/>
  <c r="K26" i="7"/>
  <c r="J26" i="7"/>
  <c r="I26" i="7"/>
  <c r="H26" i="7"/>
  <c r="F26" i="7"/>
  <c r="P25" i="7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<sst xmlns="http://schemas.openxmlformats.org/spreadsheetml/2006/main" count="1376" uniqueCount="680">
  <si>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</si>
  <si>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</si>
  <si>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</si>
  <si>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</si>
  <si>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</si>
  <si>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</si>
  <si>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</si>
  <si>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</si>
  <si>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</si>
  <si>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</si>
  <si>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</si>
  <si>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</si>
  <si>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</si>
  <si>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</si>
  <si>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</si>
  <si>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</si>
  <si>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</si>
  <si>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</si>
  <si>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</si>
  <si>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</si>
  <si>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</si>
  <si>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</si>
  <si>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</si>
  <si>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</si>
  <si>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</si>
  <si>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</si>
  <si>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</si>
  <si>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</si>
  <si>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</si>
  <si>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</si>
  <si>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</si>
  <si>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</si>
  <si>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</si>
  <si>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</si>
  <si>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</si>
  <si>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</si>
  <si>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</si>
  <si>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</si>
  <si>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</si>
  <si>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</si>
  <si>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</si>
  <si>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</si>
  <si>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</si>
  <si>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</si>
  <si>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</si>
  <si>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</si>
  <si>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</si>
  <si>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</si>
  <si>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</si>
  <si>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</si>
  <si>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</si>
  <si>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</si>
  <si>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</si>
  <si>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</si>
  <si>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</si>
  <si>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</si>
  <si>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</si>
  <si>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</si>
  <si>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</si>
  <si>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</si>
  <si>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</si>
  <si>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</si>
  <si>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</si>
  <si>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</si>
  <si>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</si>
  <si>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</si>
  <si>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</si>
  <si>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</si>
  <si>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</si>
  <si>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</si>
  <si>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</si>
  <si>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</si>
  <si>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</si>
  <si>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</si>
  <si>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</si>
  <si>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</si>
  <si>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</si>
  <si>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</si>
  <si>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</si>
  <si>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</si>
  <si>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</si>
  <si>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</si>
  <si>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</si>
  <si>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</si>
  <si>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</si>
  <si>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</si>
  <si>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</si>
  <si>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</si>
  <si>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</si>
  <si>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</si>
  <si>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</si>
  <si>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</si>
  <si>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</si>
  <si>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</si>
  <si>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</si>
  <si>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</si>
  <si>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</si>
  <si>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</si>
  <si>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</si>
  <si>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</si>
  <si>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</si>
  <si>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</si>
  <si>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</si>
  <si>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</si>
  <si>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</si>
  <si>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</si>
  <si>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</si>
  <si>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</si>
  <si>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</si>
  <si>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</si>
  <si>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</si>
  <si>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</si>
  <si>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</si>
  <si>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</si>
  <si>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</si>
  <si>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</si>
  <si>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</si>
  <si>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</si>
  <si>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</si>
  <si>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</si>
  <si>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</si>
  <si>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</si>
  <si>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</si>
  <si>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</si>
  <si>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</si>
  <si>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</si>
  <si>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</si>
  <si>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</si>
  <si>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</si>
  <si>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</si>
  <si>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</si>
  <si>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</si>
  <si>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</si>
  <si>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</si>
  <si>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</si>
  <si>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</si>
  <si>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</si>
  <si>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</si>
  <si>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</si>
  <si>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</si>
  <si>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</si>
  <si>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</si>
  <si>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</si>
  <si>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</si>
  <si>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</si>
  <si>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</si>
  <si>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</si>
  <si>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</si>
  <si>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</si>
  <si>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</si>
  <si>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</si>
  <si>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</si>
  <si>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</si>
  <si>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</si>
  <si>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</si>
  <si>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</si>
  <si>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</si>
  <si>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</si>
  <si>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</si>
  <si>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</si>
  <si>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</si>
  <si>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</si>
  <si>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</si>
  <si>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</si>
  <si>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</si>
  <si>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</si>
  <si>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</si>
  <si>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</si>
  <si>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</si>
  <si>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</si>
  <si>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</si>
  <si>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</si>
  <si>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</si>
  <si>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</si>
  <si>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</si>
  <si>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</si>
  <si>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</si>
  <si>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</si>
  <si>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</si>
  <si>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</si>
  <si>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</si>
  <si>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</si>
  <si>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</si>
  <si>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</si>
  <si>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</si>
  <si>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</si>
  <si>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</si>
  <si>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</si>
  <si>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</si>
  <si>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</si>
  <si>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</si>
  <si>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</si>
  <si>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</si>
  <si>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</si>
  <si>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</si>
  <si>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</si>
  <si>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</si>
  <si>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</si>
  <si>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</si>
  <si>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</si>
  <si>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</si>
  <si>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</si>
  <si>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</si>
  <si>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</si>
  <si>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</si>
  <si>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</si>
  <si>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</si>
  <si>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</si>
  <si>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</si>
  <si>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</si>
  <si>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</si>
  <si>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</si>
  <si>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</si>
  <si>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</si>
  <si>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</si>
  <si>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</si>
  <si>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</si>
  <si>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</si>
  <si>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</si>
  <si>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</si>
  <si>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</si>
  <si>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</si>
  <si>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</si>
  <si>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</si>
  <si>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</si>
  <si>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</si>
  <si>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</si>
  <si>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</si>
  <si>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</si>
  <si>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</si>
  <si>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</si>
  <si>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</si>
  <si>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</si>
  <si>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</si>
  <si>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</si>
  <si>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</si>
  <si>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</si>
  <si>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</si>
  <si>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</si>
  <si>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</si>
  <si>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</si>
  <si>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</si>
  <si>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</si>
  <si>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</si>
  <si>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</si>
  <si>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</si>
  <si>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</si>
  <si>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</si>
  <si>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</si>
  <si>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</si>
  <si>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</si>
  <si>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</si>
  <si>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</si>
  <si>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</si>
  <si>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</si>
  <si>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</si>
  <si>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</si>
  <si>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</si>
  <si>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</si>
  <si>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</si>
  <si>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</si>
  <si>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</si>
  <si>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</si>
  <si>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</si>
  <si>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</si>
  <si>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</si>
  <si>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</si>
  <si>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</si>
  <si>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</si>
  <si>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</si>
  <si>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</si>
  <si>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</si>
  <si>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</si>
  <si>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</si>
  <si>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</si>
  <si>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</si>
  <si>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</si>
  <si>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</si>
  <si>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</si>
  <si>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</si>
  <si>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</si>
  <si>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</si>
  <si>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</si>
  <si>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</si>
  <si>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</si>
  <si>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</si>
  <si>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</si>
  <si>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</si>
  <si>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</si>
  <si>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</si>
  <si>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</si>
  <si>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</si>
  <si>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</si>
  <si>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</si>
  <si>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</si>
  <si>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</si>
  <si>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</si>
  <si>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</si>
  <si>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</si>
  <si>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</si>
  <si>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</si>
  <si>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</si>
  <si>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</si>
  <si>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</si>
  <si>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</si>
  <si>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</si>
  <si>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</si>
  <si>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</si>
  <si>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</si>
  <si>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</si>
  <si>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</si>
  <si>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</si>
  <si>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</si>
  <si>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</si>
  <si>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</si>
  <si>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</si>
  <si>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</si>
  <si>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</si>
  <si>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</si>
  <si>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</si>
  <si>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</si>
  <si>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</si>
  <si>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</si>
  <si>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</si>
  <si>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</si>
  <si>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</si>
  <si>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</si>
  <si>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</si>
  <si>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</si>
  <si>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</si>
  <si>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</si>
  <si>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</si>
  <si>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</si>
  <si>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</si>
  <si>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</si>
  <si>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</si>
  <si>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</si>
  <si>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</si>
  <si>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</si>
  <si>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</si>
  <si>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</si>
  <si>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</si>
  <si>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</si>
  <si>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</si>
  <si>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</si>
  <si>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</si>
  <si>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</si>
  <si>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</si>
  <si>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</si>
  <si>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</si>
  <si>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</si>
  <si>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</si>
  <si>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</si>
  <si>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</si>
  <si>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</si>
  <si>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</si>
  <si>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</si>
  <si>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</si>
  <si>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</si>
  <si>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</si>
  <si>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</si>
  <si>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</si>
  <si>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</si>
  <si>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</si>
  <si>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</si>
  <si>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</si>
  <si>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</si>
  <si>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</si>
  <si>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</si>
  <si>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</si>
  <si>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</si>
  <si>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</si>
  <si>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</si>
  <si>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</si>
  <si>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</si>
  <si>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</si>
  <si>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</si>
  <si>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</si>
  <si>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</si>
  <si>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</si>
  <si>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</si>
  <si>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</si>
  <si>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</si>
  <si>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</si>
  <si>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</si>
  <si>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</si>
  <si>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</si>
  <si>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</si>
  <si>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</si>
  <si>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</si>
  <si>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</si>
  <si>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</si>
  <si>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</si>
  <si>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</si>
  <si>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</si>
  <si>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</si>
  <si>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</si>
  <si>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</si>
  <si>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</si>
  <si>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</si>
  <si>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</si>
  <si>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</si>
  <si>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</si>
  <si>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</si>
  <si>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</si>
  <si>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</si>
  <si>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</si>
  <si>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</si>
  <si>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</si>
  <si>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</si>
  <si>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</si>
  <si>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</si>
  <si>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</si>
  <si>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</si>
  <si>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</si>
  <si>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</si>
  <si>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</si>
  <si>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</si>
  <si>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</si>
  <si>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</si>
  <si>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</si>
  <si>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</si>
  <si>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</si>
  <si>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</si>
  <si>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</si>
  <si>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</si>
  <si>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</si>
  <si>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</si>
  <si>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</si>
  <si>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</si>
  <si>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</si>
  <si>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</si>
  <si>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</si>
  <si>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</si>
  <si>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</si>
  <si>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</si>
  <si>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</si>
  <si>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</si>
  <si>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</si>
  <si>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</si>
  <si>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</si>
  <si>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</si>
  <si>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</si>
  <si>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</si>
  <si>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</si>
  <si>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</si>
  <si>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</si>
  <si>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</si>
  <si>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</si>
  <si>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</si>
  <si>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</si>
  <si>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</si>
  <si>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</si>
  <si>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</si>
  <si>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</si>
  <si>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</si>
  <si>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</si>
  <si>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</si>
  <si>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</si>
  <si>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</si>
  <si>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</si>
  <si>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</si>
  <si>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</si>
  <si>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</si>
  <si>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</si>
  <si>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</si>
  <si>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</si>
  <si>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</si>
  <si>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</si>
  <si>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</si>
  <si>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</si>
  <si>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</si>
  <si>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</si>
  <si>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</si>
  <si>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</si>
  <si>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</si>
  <si>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</si>
  <si>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</si>
  <si>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</si>
  <si>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</si>
  <si>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</si>
  <si>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</si>
  <si>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</si>
  <si>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</si>
  <si>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</si>
  <si>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</si>
  <si>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</si>
  <si>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</si>
  <si>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</si>
  <si>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</si>
  <si>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</si>
  <si>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</si>
  <si>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</si>
  <si>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</si>
  <si>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</si>
  <si>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</si>
  <si>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</si>
  <si>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</si>
  <si>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</si>
  <si>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</si>
  <si>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</si>
  <si>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</si>
  <si>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</si>
  <si>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</si>
  <si>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</si>
  <si>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</si>
  <si>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</si>
  <si>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</si>
  <si>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</si>
  <si>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</si>
  <si>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</si>
  <si>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</si>
  <si>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</si>
  <si>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</si>
  <si>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</si>
  <si>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</si>
  <si>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</si>
  <si>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</si>
  <si>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</si>
  <si>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</si>
  <si>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</si>
  <si>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</si>
  <si>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</si>
  <si>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</si>
  <si>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</si>
  <si>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</si>
  <si>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</si>
  <si>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</si>
  <si>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</si>
  <si>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</si>
  <si>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</si>
  <si>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</si>
  <si>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</si>
  <si>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</si>
  <si>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</si>
  <si>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</si>
  <si>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</si>
  <si>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</si>
  <si>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</si>
  <si>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</si>
  <si>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</si>
  <si>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</si>
  <si>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</si>
  <si>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</si>
  <si>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</si>
  <si>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</si>
  <si>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</si>
  <si>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</si>
  <si>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</si>
  <si>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</si>
  <si>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</si>
  <si>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</si>
  <si>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</si>
  <si>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</si>
  <si>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</si>
  <si>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</si>
  <si>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</si>
  <si>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</si>
  <si>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</si>
  <si>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</si>
  <si>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</si>
  <si>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</si>
  <si>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</si>
  <si>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</si>
  <si>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</si>
  <si>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</si>
  <si>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</si>
  <si>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</si>
  <si>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</si>
  <si>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</si>
  <si>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</si>
  <si>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</si>
  <si>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</si>
  <si>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</si>
  <si>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</si>
  <si>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</si>
  <si>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</si>
  <si>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</si>
  <si>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</si>
  <si>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</si>
  <si>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</si>
  <si>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</si>
  <si>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</si>
  <si>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</si>
  <si>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</si>
  <si>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</si>
  <si>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</si>
  <si>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</si>
  <si>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</si>
  <si>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</si>
  <si>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</si>
  <si>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</si>
  <si>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</si>
  <si>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</si>
  <si>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</si>
  <si>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</si>
  <si>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</si>
  <si>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</si>
  <si>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</si>
  <si>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</si>
  <si>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</si>
  <si>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</si>
  <si>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</si>
  <si>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</si>
  <si>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</si>
  <si>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</si>
  <si>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</si>
  <si>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</si>
  <si>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</si>
  <si>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</si>
  <si>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</si>
  <si>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</si>
  <si>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</si>
  <si>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</si>
  <si>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</si>
  <si>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</si>
  <si>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</si>
  <si>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</si>
  <si>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</si>
  <si>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</si>
  <si>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</si>
  <si>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</si>
  <si>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</si>
  <si>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</si>
  <si>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</si>
  <si>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</si>
  <si>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</si>
  <si>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</si>
  <si>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</si>
  <si>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</si>
  <si>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</si>
  <si>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</si>
  <si>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</si>
  <si>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</si>
  <si>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</si>
  <si>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</si>
  <si>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</si>
  <si>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</si>
  <si>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</si>
  <si>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</si>
  <si>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</si>
  <si>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</si>
  <si>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</si>
  <si>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</si>
  <si>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</si>
  <si>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</si>
  <si>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</si>
  <si>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</si>
  <si>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</si>
  <si>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</si>
  <si>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</si>
  <si>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</si>
  <si>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</si>
  <si>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</si>
  <si>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</si>
  <si>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</si>
  <si>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</si>
  <si>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</si>
  <si>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ENERVIE Vernetz GmbH</t>
  </si>
  <si>
    <t>9870107900002</t>
  </si>
  <si>
    <t>Lennestr. 2</t>
  </si>
  <si>
    <t>Rainer Becker</t>
  </si>
  <si>
    <t>netznutzung-gas@enervie-vernetzt.de</t>
  </si>
  <si>
    <t xml:space="preserve">02351 5675-23208 </t>
  </si>
  <si>
    <t>Lüdenscheid</t>
  </si>
  <si>
    <t>ENERVIE</t>
  </si>
  <si>
    <t>DE_GBD02</t>
  </si>
  <si>
    <t>DE_GMK03</t>
  </si>
  <si>
    <t>DE_GHA03</t>
  </si>
  <si>
    <t>DE_GKO03</t>
  </si>
  <si>
    <t>DE_GBD03</t>
  </si>
  <si>
    <t>DE_GGA03</t>
  </si>
  <si>
    <t>DE_GBH03</t>
  </si>
  <si>
    <t>DE_GWA03</t>
  </si>
  <si>
    <t>DE_GHD03</t>
  </si>
  <si>
    <t>DE_GGB03</t>
  </si>
  <si>
    <t>DE_GPD03</t>
  </si>
  <si>
    <t>DE_GMF03</t>
  </si>
  <si>
    <t>DE_GBA03</t>
  </si>
  <si>
    <t>NCLN007010790000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</si>
</sst>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K21" sqref="K2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654</v>
      </c>
    </row>
    <row r="8" spans="2:7" s="8" customFormat="1">
      <c r="B8" s="8" t="s">
        <v>657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655</v>
      </c>
    </row>
    <row r="12" spans="2:7" s="8" customFormat="1">
      <c r="B12" s="8" t="s">
        <v>498</v>
      </c>
    </row>
    <row r="13" spans="2:7" s="8" customFormat="1">
      <c r="B13" s="8" t="s">
        <v>656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7" sqref="D1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651</v>
      </c>
      <c r="D4" s="27">
        <v>42283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650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485</v>
      </c>
      <c r="D11" s="331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58507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486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460</v>
      </c>
      <c r="D27" s="42" t="s">
        <v>397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L-Gas</v>
      </c>
      <c r="E28" s="38"/>
      <c r="F28" s="11"/>
      <c r="G28" s="2"/>
    </row>
    <row r="29" spans="1:15">
      <c r="B29" s="15"/>
      <c r="C29" s="22" t="s">
        <v>396</v>
      </c>
      <c r="D29" s="45" t="s">
        <v>613</v>
      </c>
      <c r="E29" s="40"/>
      <c r="F29" s="11"/>
      <c r="G29" s="2"/>
    </row>
    <row r="30" spans="1:15">
      <c r="B30" s="15"/>
      <c r="C30" s="22" t="s">
        <v>397</v>
      </c>
      <c r="D30" s="45" t="s">
        <v>614</v>
      </c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E10" sqref="E1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ENERVIE Vernetz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L-Gas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9870107900002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1" t="s">
        <v>257</v>
      </c>
      <c r="I11" s="271" t="s">
        <v>260</v>
      </c>
      <c r="J11" s="271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612</v>
      </c>
      <c r="D13" s="33" t="s">
        <v>614</v>
      </c>
      <c r="E13" s="15"/>
      <c r="H13" s="271" t="s">
        <v>613</v>
      </c>
      <c r="I13" s="271" t="s">
        <v>614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431</v>
      </c>
      <c r="D15" s="42" t="s">
        <v>679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429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85</v>
      </c>
      <c r="C18" s="31" t="s">
        <v>369</v>
      </c>
      <c r="D18" s="49" t="s">
        <v>136</v>
      </c>
      <c r="E18" s="15"/>
      <c r="H18" s="269" t="s">
        <v>258</v>
      </c>
      <c r="I18" s="269" t="s">
        <v>136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571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86</v>
      </c>
      <c r="C22" s="8" t="s">
        <v>610</v>
      </c>
      <c r="D22" s="49" t="s">
        <v>606</v>
      </c>
      <c r="E22" s="15"/>
      <c r="H22" s="267" t="s">
        <v>606</v>
      </c>
      <c r="I22" s="267" t="s">
        <v>607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608</v>
      </c>
      <c r="E23" s="15"/>
      <c r="H23" s="267" t="s">
        <v>609</v>
      </c>
      <c r="I23" s="8" t="s">
        <v>605</v>
      </c>
      <c r="J23" s="8"/>
      <c r="K23" s="8"/>
      <c r="L23" s="268"/>
    </row>
    <row r="24" spans="2:16" ht="15" customHeight="1">
      <c r="B24" s="22"/>
      <c r="C24" s="24" t="s">
        <v>611</v>
      </c>
      <c r="D24" s="24" t="str">
        <f>IF(D22=$H$22,L24,IF(D23=$H$24,M24,N24))</f>
        <v>=&gt;  Q(D) = KW  x  h(T, SLP-Typ)  x  F(WT)</v>
      </c>
      <c r="E24" s="15"/>
      <c r="H24" s="267" t="s">
        <v>608</v>
      </c>
      <c r="I24" s="267" t="s">
        <v>615</v>
      </c>
      <c r="J24" s="8"/>
      <c r="K24" s="8"/>
      <c r="L24" s="270" t="s">
        <v>616</v>
      </c>
      <c r="M24" s="270" t="s">
        <v>618</v>
      </c>
      <c r="N24" s="270" t="s">
        <v>617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574</v>
      </c>
      <c r="D26" s="42" t="s">
        <v>135</v>
      </c>
      <c r="E26" s="15"/>
      <c r="H26" s="269" t="s">
        <v>135</v>
      </c>
      <c r="I26" s="269" t="s">
        <v>137</v>
      </c>
      <c r="J26" s="267"/>
      <c r="K26" s="267"/>
      <c r="L26" s="268"/>
    </row>
    <row r="27" spans="2:16" ht="15" customHeight="1">
      <c r="B27" s="7"/>
      <c r="C27" s="6" t="s">
        <v>619</v>
      </c>
      <c r="D27" s="42" t="s">
        <v>620</v>
      </c>
      <c r="E27" s="15"/>
      <c r="H27" s="297" t="s">
        <v>620</v>
      </c>
      <c r="I27" s="269" t="s">
        <v>621</v>
      </c>
      <c r="J27" s="269" t="s">
        <v>622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623</v>
      </c>
      <c r="I28" s="270" t="s">
        <v>624</v>
      </c>
      <c r="J28" s="270" t="s">
        <v>625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626</v>
      </c>
      <c r="I29" s="270" t="s">
        <v>627</v>
      </c>
      <c r="J29" s="270" t="s">
        <v>628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573</v>
      </c>
      <c r="D31" s="42" t="s">
        <v>137</v>
      </c>
      <c r="E31" s="15"/>
      <c r="H31" s="269" t="s">
        <v>135</v>
      </c>
      <c r="I31" s="269" t="s">
        <v>137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629</v>
      </c>
      <c r="I32" s="270" t="s">
        <v>630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631</v>
      </c>
      <c r="I33" s="267" t="s">
        <v>626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495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366</v>
      </c>
      <c r="D37" s="34">
        <v>1500000</v>
      </c>
      <c r="E37" s="15" t="s">
        <v>504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367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665</v>
      </c>
    </row>
    <row r="49" spans="3:4" ht="18" customHeight="1">
      <c r="C49" s="22" t="s">
        <v>584</v>
      </c>
      <c r="D49" s="45"/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70" sqref="F70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Netzbetreiber!D9</f>
        <v>ENERVIE Vernetz GmbH</v>
      </c>
      <c r="F4" s="330"/>
      <c r="G4" s="330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L-Gas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9870107900002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 t="str">
        <f>INDEX('SLP-Verfahren'!D48:D62,'SLP-Temp-Gebiet #01'!F10)</f>
        <v>ENERVIE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86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72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493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513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501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664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>
        <v>10418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143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534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513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Lüdenscheid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>
        <f>E25</f>
        <v>10418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523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143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143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143</v>
      </c>
    </row>
    <row r="70" spans="2:15">
      <c r="B70" s="181"/>
      <c r="C70" s="190" t="s">
        <v>444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143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Netzbetreiber!$D$9</f>
        <v>ENERVIE Vernetz GmbH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L-Gas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9870107900002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2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86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72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493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513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143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534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513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523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143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143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143</v>
      </c>
    </row>
    <row r="70" spans="2:15">
      <c r="B70" s="181"/>
      <c r="C70" s="190" t="s">
        <v>444</v>
      </c>
      <c r="D70" s="118" t="s">
        <v>534</v>
      </c>
      <c r="E70" s="162" t="s">
        <v>454</v>
      </c>
      <c r="F70" s="162" t="s">
        <v>454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143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30" sqref="H30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ENERVIE Vernetz GmbH</v>
      </c>
      <c r="E5" s="129"/>
      <c r="J5" s="88" t="s">
        <v>497</v>
      </c>
      <c r="K5" s="130" t="s">
        <v>499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L-Gas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9870107900002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134</v>
      </c>
      <c r="D8" s="52">
        <f>Netzbetreiber!$D$6</f>
        <v>42278</v>
      </c>
      <c r="E8" s="129"/>
      <c r="F8" s="129"/>
      <c r="H8" s="127" t="s">
        <v>495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494</v>
      </c>
      <c r="D10" s="133" t="s">
        <v>148</v>
      </c>
      <c r="E10" s="272" t="s">
        <v>508</v>
      </c>
      <c r="F10" s="134" t="s">
        <v>149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632</v>
      </c>
      <c r="M10" s="149" t="s">
        <v>641</v>
      </c>
      <c r="N10" s="150" t="s">
        <v>642</v>
      </c>
      <c r="O10" s="150" t="s">
        <v>643</v>
      </c>
      <c r="P10" s="151" t="s">
        <v>644</v>
      </c>
      <c r="Q10" s="145" t="s">
        <v>633</v>
      </c>
      <c r="R10" s="135" t="s">
        <v>634</v>
      </c>
      <c r="S10" s="136" t="s">
        <v>635</v>
      </c>
      <c r="T10" s="136" t="s">
        <v>636</v>
      </c>
      <c r="U10" s="136" t="s">
        <v>637</v>
      </c>
      <c r="V10" s="136" t="s">
        <v>638</v>
      </c>
      <c r="W10" s="136" t="s">
        <v>639</v>
      </c>
      <c r="X10" s="137" t="s">
        <v>640</v>
      </c>
      <c r="Y10" s="294" t="s">
        <v>645</v>
      </c>
    </row>
    <row r="11" spans="2:26" ht="15.75" thickBot="1">
      <c r="B11" s="138" t="s">
        <v>496</v>
      </c>
      <c r="C11" s="139" t="s">
        <v>507</v>
      </c>
      <c r="D11" s="293" t="s">
        <v>248</v>
      </c>
      <c r="E11" s="163" t="s">
        <v>666</v>
      </c>
      <c r="F11" s="295" t="str">
        <f>VLOOKUP($E11,'BDEW-Standard'!$B$3:$M$158,F$9,0)</f>
        <v>BD2</v>
      </c>
      <c r="H11" s="166">
        <f>ROUND(VLOOKUP($E11,'BDEW-Standard'!$B$3:$M$158,H$9,0),7)</f>
        <v>2.1095877999999999</v>
      </c>
      <c r="I11" s="166">
        <f>ROUND(VLOOKUP($E11,'BDEW-Standard'!$B$3:$M$158,I$9,0),7)</f>
        <v>-35.844450799999997</v>
      </c>
      <c r="J11" s="166">
        <f>ROUND(VLOOKUP($E11,'BDEW-Standard'!$B$3:$M$158,J$9,0),7)</f>
        <v>5.2154672</v>
      </c>
      <c r="K11" s="166">
        <f>ROUND(VLOOKUP($E11,'BDEW-Standard'!$B$3:$M$158,K$9,0),7)</f>
        <v>0.2854583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1.0369834892001748</v>
      </c>
      <c r="R11" s="167">
        <f>ROUND(VLOOKUP(MID($E11,4,3),'Wochentag F(WT)'!$B$7:$J$22,R$9,0),4)</f>
        <v>1.1052</v>
      </c>
      <c r="S11" s="167">
        <f>ROUND(VLOOKUP(MID($E11,4,3),'Wochentag F(WT)'!$B$7:$J$22,S$9,0),4)</f>
        <v>1.0857000000000001</v>
      </c>
      <c r="T11" s="167">
        <f>ROUND(VLOOKUP(MID($E11,4,3),'Wochentag F(WT)'!$B$7:$J$22,T$9,0),4)</f>
        <v>1.0378000000000001</v>
      </c>
      <c r="U11" s="167">
        <f>ROUND(VLOOKUP(MID($E11,4,3),'Wochentag F(WT)'!$B$7:$J$22,U$9,0),4)</f>
        <v>1.0622</v>
      </c>
      <c r="V11" s="167">
        <f>ROUND(VLOOKUP(MID($E11,4,3),'Wochentag F(WT)'!$B$7:$J$22,V$9,0),4)</f>
        <v>1.0266</v>
      </c>
      <c r="W11" s="167">
        <f>ROUND(VLOOKUP(MID($E11,4,3),'Wochentag F(WT)'!$B$7:$J$22,W$9,0),4)</f>
        <v>0.76290000000000002</v>
      </c>
      <c r="X11" s="168">
        <f>7-SUM(R11:W11)</f>
        <v>0.91959999999999997</v>
      </c>
      <c r="Y11" s="291">
        <v>365.12299999999999</v>
      </c>
    </row>
    <row r="12" spans="2:26">
      <c r="B12" s="140">
        <v>1</v>
      </c>
      <c r="C12" s="141" t="str">
        <f t="shared" ref="C12:C41" si="0">$D$6</f>
        <v>L-Gas</v>
      </c>
      <c r="D12" s="62" t="s">
        <v>248</v>
      </c>
      <c r="E12" s="164" t="s">
        <v>4</v>
      </c>
      <c r="F12" s="296" t="str">
        <f>VLOOKUP($E12,'BDEW-Standard'!$B$3:$M$158,F$9,0)</f>
        <v>D13</v>
      </c>
      <c r="H12" s="273">
        <f>ROUND(VLOOKUP($E12,'BDEW-Standard'!$B$3:$M$158,H$9,0),7)</f>
        <v>3.0469694999999999</v>
      </c>
      <c r="I12" s="273">
        <f>ROUND(VLOOKUP($E12,'BDEW-Standard'!$B$3:$M$158,I$9,0),7)</f>
        <v>-37.183314099999997</v>
      </c>
      <c r="J12" s="273">
        <f>ROUND(VLOOKUP($E12,'BDEW-Standard'!$B$3:$M$158,J$9,0),7)</f>
        <v>5.6727847000000002</v>
      </c>
      <c r="K12" s="273">
        <f>ROUND(VLOOKUP($E12,'BDEW-Standard'!$B$3:$M$158,K$9,0),7)</f>
        <v>9.6193100000000004E-2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1.0075192723557669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L-Gas</v>
      </c>
      <c r="D13" s="62" t="s">
        <v>248</v>
      </c>
      <c r="E13" s="164" t="s">
        <v>580</v>
      </c>
      <c r="F13" s="296" t="str">
        <f>VLOOKUP($E13,'BDEW-Standard'!$B$3:$M$158,F$9,0)</f>
        <v>D23</v>
      </c>
      <c r="H13" s="273">
        <f>ROUND(VLOOKUP($E13,'BDEW-Standard'!$B$3:$M$158,H$9,0),7)</f>
        <v>2.3877617999999998</v>
      </c>
      <c r="I13" s="273">
        <f>ROUND(VLOOKUP($E13,'BDEW-Standard'!$B$3:$M$158,I$9,0),7)</f>
        <v>-34.721360500000003</v>
      </c>
      <c r="J13" s="273">
        <f>ROUND(VLOOKUP($E13,'BDEW-Standard'!$B$3:$M$158,J$9,0),7)</f>
        <v>5.8164303999999998</v>
      </c>
      <c r="K13" s="273">
        <f>ROUND(VLOOKUP($E13,'BDEW-Standard'!$B$3:$M$158,K$9,0),7)</f>
        <v>0.12081939999999999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1.0365184142102302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L-Gas</v>
      </c>
      <c r="D14" s="62" t="s">
        <v>248</v>
      </c>
      <c r="E14" s="164" t="s">
        <v>5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L-Gas</v>
      </c>
      <c r="D15" s="62" t="s">
        <v>248</v>
      </c>
      <c r="E15" s="164" t="s">
        <v>667</v>
      </c>
      <c r="F15" s="296" t="str">
        <f>VLOOKUP($E15,'BDEW-Standard'!$B$3:$M$158,F$9,0)</f>
        <v>MK3</v>
      </c>
      <c r="H15" s="273">
        <f>ROUND(VLOOKUP($E15,'BDEW-Standard'!$B$3:$M$158,H$9,0),7)</f>
        <v>2.7882424000000001</v>
      </c>
      <c r="I15" s="273">
        <f>ROUND(VLOOKUP($E15,'BDEW-Standard'!$B$3:$M$158,I$9,0),7)</f>
        <v>-34.880612999999997</v>
      </c>
      <c r="J15" s="273">
        <f>ROUND(VLOOKUP($E15,'BDEW-Standard'!$B$3:$M$158,J$9,0),7)</f>
        <v>6.5951899000000003</v>
      </c>
      <c r="K15" s="273">
        <f>ROUND(VLOOKUP($E15,'BDEW-Standard'!$B$3:$M$158,K$9,0),7)</f>
        <v>5.4032900000000002E-2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1.0622306107520199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L-Gas</v>
      </c>
      <c r="D16" s="62" t="s">
        <v>248</v>
      </c>
      <c r="E16" s="164" t="s">
        <v>668</v>
      </c>
      <c r="F16" s="296" t="str">
        <f>VLOOKUP($E16,'BDEW-Standard'!$B$3:$M$158,F$9,0)</f>
        <v>HA3</v>
      </c>
      <c r="H16" s="273">
        <f>ROUND(VLOOKUP($E16,'BDEW-Standard'!$B$3:$M$158,H$9,0),7)</f>
        <v>3.5811213999999998</v>
      </c>
      <c r="I16" s="273">
        <f>ROUND(VLOOKUP($E16,'BDEW-Standard'!$B$3:$M$158,I$9,0),7)</f>
        <v>-36.965006500000001</v>
      </c>
      <c r="J16" s="273">
        <f>ROUND(VLOOKUP($E16,'BDEW-Standard'!$B$3:$M$158,J$9,0),7)</f>
        <v>7.2256947</v>
      </c>
      <c r="K16" s="273">
        <f>ROUND(VLOOKUP($E16,'BDEW-Standard'!$B$3:$M$158,K$9,0),7)</f>
        <v>4.4841600000000002E-2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0.97852945357176691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L-Gas</v>
      </c>
      <c r="D17" s="62" t="s">
        <v>248</v>
      </c>
      <c r="E17" s="164" t="s">
        <v>669</v>
      </c>
      <c r="F17" s="296" t="str">
        <f>VLOOKUP($E17,'BDEW-Standard'!$B$3:$M$158,F$9,0)</f>
        <v>KO3</v>
      </c>
      <c r="H17" s="273">
        <f>ROUND(VLOOKUP($E17,'BDEW-Standard'!$B$3:$M$158,H$9,0),7)</f>
        <v>2.7172288</v>
      </c>
      <c r="I17" s="273">
        <f>ROUND(VLOOKUP($E17,'BDEW-Standard'!$B$3:$M$158,I$9,0),7)</f>
        <v>-35.141256300000002</v>
      </c>
      <c r="J17" s="273">
        <f>ROUND(VLOOKUP($E17,'BDEW-Standard'!$B$3:$M$158,J$9,0),7)</f>
        <v>7.1303394999999998</v>
      </c>
      <c r="K17" s="273">
        <f>ROUND(VLOOKUP($E17,'BDEW-Standard'!$B$3:$M$158,K$9,0),7)</f>
        <v>0.14184720000000001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1.0630299199876638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L-Gas</v>
      </c>
      <c r="D18" s="62" t="s">
        <v>248</v>
      </c>
      <c r="E18" s="164" t="s">
        <v>670</v>
      </c>
      <c r="F18" s="296" t="str">
        <f>VLOOKUP($E18,'BDEW-Standard'!$B$3:$M$158,F$9,0)</f>
        <v>BD3</v>
      </c>
      <c r="H18" s="273">
        <f>ROUND(VLOOKUP($E18,'BDEW-Standard'!$B$3:$M$158,H$9,0),7)</f>
        <v>2.9177027</v>
      </c>
      <c r="I18" s="273">
        <f>ROUND(VLOOKUP($E18,'BDEW-Standard'!$B$3:$M$158,I$9,0),7)</f>
        <v>-36.179411700000003</v>
      </c>
      <c r="J18" s="273">
        <f>ROUND(VLOOKUP($E18,'BDEW-Standard'!$B$3:$M$158,J$9,0),7)</f>
        <v>5.9265162</v>
      </c>
      <c r="K18" s="273">
        <f>ROUND(VLOOKUP($E18,'BDEW-Standard'!$B$3:$M$158,K$9,0),7)</f>
        <v>0.11519119999999999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1.0656106174494469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L-Gas</v>
      </c>
      <c r="D19" s="62" t="s">
        <v>248</v>
      </c>
      <c r="E19" s="164" t="s">
        <v>671</v>
      </c>
      <c r="F19" s="296" t="str">
        <f>VLOOKUP($E19,'BDEW-Standard'!$B$3:$M$158,F$9,0)</f>
        <v>GA3</v>
      </c>
      <c r="H19" s="273">
        <f>ROUND(VLOOKUP($E19,'BDEW-Standard'!$B$3:$M$158,H$9,0),7)</f>
        <v>2.2850164999999998</v>
      </c>
      <c r="I19" s="273">
        <f>ROUND(VLOOKUP($E19,'BDEW-Standard'!$B$3:$M$158,I$9,0),7)</f>
        <v>-36.287858399999998</v>
      </c>
      <c r="J19" s="273">
        <f>ROUND(VLOOKUP($E19,'BDEW-Standard'!$B$3:$M$158,J$9,0),7)</f>
        <v>6.5885125999999996</v>
      </c>
      <c r="K19" s="273">
        <f>ROUND(VLOOKUP($E19,'BDEW-Standard'!$B$3:$M$158,K$9,0),7)</f>
        <v>0.31505349999999999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1.0096183914256316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L-Gas</v>
      </c>
      <c r="D20" s="62" t="s">
        <v>248</v>
      </c>
      <c r="E20" s="164" t="s">
        <v>672</v>
      </c>
      <c r="F20" s="296" t="str">
        <f>VLOOKUP($E20,'BDEW-Standard'!$B$3:$M$158,F$9,0)</f>
        <v>BH3</v>
      </c>
      <c r="H20" s="273">
        <f>ROUND(VLOOKUP($E20,'BDEW-Standard'!$B$3:$M$158,H$9,0),7)</f>
        <v>2.0102471999999998</v>
      </c>
      <c r="I20" s="273">
        <f>ROUND(VLOOKUP($E20,'BDEW-Standard'!$B$3:$M$158,I$9,0),7)</f>
        <v>-35.253212400000002</v>
      </c>
      <c r="J20" s="273">
        <f>ROUND(VLOOKUP($E20,'BDEW-Standard'!$B$3:$M$158,J$9,0),7)</f>
        <v>6.1544406</v>
      </c>
      <c r="K20" s="273">
        <f>ROUND(VLOOKUP($E20,'BDEW-Standard'!$B$3:$M$158,K$9,0),7)</f>
        <v>0.32947409999999999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1.0436896084076008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L-Gas</v>
      </c>
      <c r="D21" s="62" t="s">
        <v>248</v>
      </c>
      <c r="E21" s="164" t="s">
        <v>673</v>
      </c>
      <c r="F21" s="296" t="str">
        <f>VLOOKUP($E21,'BDEW-Standard'!$B$3:$M$158,F$9,0)</f>
        <v>WA3</v>
      </c>
      <c r="H21" s="273">
        <f>ROUND(VLOOKUP($E21,'BDEW-Standard'!$B$3:$M$158,H$9,0),7)</f>
        <v>0.76572899999999999</v>
      </c>
      <c r="I21" s="273">
        <f>ROUND(VLOOKUP($E21,'BDEW-Standard'!$B$3:$M$158,I$9,0),7)</f>
        <v>-36.023791199999998</v>
      </c>
      <c r="J21" s="273">
        <f>ROUND(VLOOKUP($E21,'BDEW-Standard'!$B$3:$M$158,J$9,0),7)</f>
        <v>4.8662747</v>
      </c>
      <c r="K21" s="273">
        <f>ROUND(VLOOKUP($E21,'BDEW-Standard'!$B$3:$M$158,K$9,0),7)</f>
        <v>0.80494250000000001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1.0804258319686442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L-Gas</v>
      </c>
      <c r="D22" s="62" t="s">
        <v>248</v>
      </c>
      <c r="E22" s="164" t="s">
        <v>674</v>
      </c>
      <c r="F22" s="296" t="str">
        <f>VLOOKUP($E22,'BDEW-Standard'!$B$3:$M$158,F$9,0)</f>
        <v>HD3</v>
      </c>
      <c r="H22" s="273">
        <f>ROUND(VLOOKUP($E22,'BDEW-Standard'!$B$3:$M$158,H$9,0),7)</f>
        <v>2.5792510000000002</v>
      </c>
      <c r="I22" s="273">
        <f>ROUND(VLOOKUP($E22,'BDEW-Standard'!$B$3:$M$158,I$9,0),7)</f>
        <v>-35.681614400000001</v>
      </c>
      <c r="J22" s="273">
        <f>ROUND(VLOOKUP($E22,'BDEW-Standard'!$B$3:$M$158,J$9,0),7)</f>
        <v>6.6857975999999999</v>
      </c>
      <c r="K22" s="273">
        <f>ROUND(VLOOKUP($E22,'BDEW-Standard'!$B$3:$M$158,K$9,0),7)</f>
        <v>0.19955410000000001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1.0393994293439688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92"/>
      <c r="Z22" s="210"/>
    </row>
    <row r="23" spans="2:26" s="142" customFormat="1">
      <c r="B23" s="143">
        <v>12</v>
      </c>
      <c r="C23" s="144" t="str">
        <f t="shared" si="0"/>
        <v>L-Gas</v>
      </c>
      <c r="D23" s="62" t="s">
        <v>248</v>
      </c>
      <c r="E23" s="164" t="s">
        <v>675</v>
      </c>
      <c r="F23" s="296" t="str">
        <f>VLOOKUP($E23,'BDEW-Standard'!$B$3:$M$158,F$9,0)</f>
        <v>GB3</v>
      </c>
      <c r="H23" s="273">
        <f>ROUND(VLOOKUP($E23,'BDEW-Standard'!$B$3:$M$158,H$9,0),7)</f>
        <v>3.2572741999999999</v>
      </c>
      <c r="I23" s="273">
        <f>ROUND(VLOOKUP($E23,'BDEW-Standard'!$B$3:$M$158,I$9,0),7)</f>
        <v>-37.5</v>
      </c>
      <c r="J23" s="273">
        <f>ROUND(VLOOKUP($E23,'BDEW-Standard'!$B$3:$M$158,J$9,0),7)</f>
        <v>6.3462148000000003</v>
      </c>
      <c r="K23" s="273">
        <f>ROUND(VLOOKUP($E23,'BDEW-Standard'!$B$3:$M$158,K$9,0),7)</f>
        <v>8.6622699999999997E-2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0.9584556323619029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L-Gas</v>
      </c>
      <c r="D24" s="62" t="s">
        <v>248</v>
      </c>
      <c r="E24" s="164" t="s">
        <v>676</v>
      </c>
      <c r="F24" s="296" t="str">
        <f>VLOOKUP($E24,'BDEW-Standard'!$B$3:$M$158,F$9,0)</f>
        <v>PD3</v>
      </c>
      <c r="H24" s="273">
        <f>ROUND(VLOOKUP($E24,'BDEW-Standard'!$B$3:$M$158,H$9,0),7)</f>
        <v>3.2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9.3848600000000004E-2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L-Gas</v>
      </c>
      <c r="D25" s="62" t="s">
        <v>248</v>
      </c>
      <c r="E25" s="164" t="s">
        <v>677</v>
      </c>
      <c r="F25" s="296" t="str">
        <f>VLOOKUP($E25,'BDEW-Standard'!$B$3:$M$158,F$9,0)</f>
        <v>MF3</v>
      </c>
      <c r="H25" s="273">
        <f>ROUND(VLOOKUP($E25,'BDEW-Standard'!$B$3:$M$158,H$9,0),7)</f>
        <v>2.3877617999999998</v>
      </c>
      <c r="I25" s="273">
        <f>ROUND(VLOOKUP($E25,'BDEW-Standard'!$B$3:$M$158,I$9,0),7)</f>
        <v>-34.721360500000003</v>
      </c>
      <c r="J25" s="273">
        <f>ROUND(VLOOKUP($E25,'BDEW-Standard'!$B$3:$M$158,J$9,0),7)</f>
        <v>5.8164303999999998</v>
      </c>
      <c r="K25" s="273">
        <f>ROUND(VLOOKUP($E25,'BDEW-Standard'!$B$3:$M$158,K$9,0),7)</f>
        <v>0.12081939999999999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1.0365184142102302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L-Gas</v>
      </c>
      <c r="D26" s="62" t="s">
        <v>248</v>
      </c>
      <c r="E26" s="164" t="s">
        <v>678</v>
      </c>
      <c r="F26" s="296" t="str">
        <f>VLOOKUP($E26,'BDEW-Standard'!$B$3:$M$158,F$9,0)</f>
        <v>BA3</v>
      </c>
      <c r="H26" s="273">
        <f>ROUND(VLOOKUP($E26,'BDEW-Standard'!$B$3:$M$158,H$9,0),7)</f>
        <v>0.62619619999999998</v>
      </c>
      <c r="I26" s="273">
        <f>ROUND(VLOOKUP($E26,'BDEW-Standard'!$B$3:$M$158,I$9,0),7)</f>
        <v>-33</v>
      </c>
      <c r="J26" s="273">
        <f>ROUND(VLOOKUP($E26,'BDEW-Standard'!$B$3:$M$158,J$9,0),7)</f>
        <v>5.7212303000000002</v>
      </c>
      <c r="K26" s="273">
        <f>ROUND(VLOOKUP($E26,'BDEW-Standard'!$B$3:$M$158,K$9,0),7)</f>
        <v>0.78556550000000003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1.0711738317583412</v>
      </c>
      <c r="R26" s="274">
        <f>ROUND(VLOOKUP(MID($E26,4,3),'Wochentag F(WT)'!$B$7:$J$22,R$9,0),4)</f>
        <v>1.0848</v>
      </c>
      <c r="S26" s="274">
        <f>ROUND(VLOOKUP(MID($E26,4,3),'Wochentag F(WT)'!$B$7:$J$22,S$9,0),4)</f>
        <v>1.1211</v>
      </c>
      <c r="T26" s="274">
        <f>ROUND(VLOOKUP(MID($E26,4,3),'Wochentag F(WT)'!$B$7:$J$22,T$9,0),4)</f>
        <v>1.0769</v>
      </c>
      <c r="U26" s="274">
        <f>ROUND(VLOOKUP(MID($E26,4,3),'Wochentag F(WT)'!$B$7:$J$22,U$9,0),4)</f>
        <v>1.1353</v>
      </c>
      <c r="V26" s="274">
        <f>ROUND(VLOOKUP(MID($E26,4,3),'Wochentag F(WT)'!$B$7:$J$22,V$9,0),4)</f>
        <v>1.1402000000000001</v>
      </c>
      <c r="W26" s="274">
        <f>ROUND(VLOOKUP(MID($E26,4,3),'Wochentag F(WT)'!$B$7:$J$22,W$9,0),4)</f>
        <v>0.48520000000000002</v>
      </c>
      <c r="X26" s="275">
        <f t="shared" si="2"/>
        <v>0.95650000000000013</v>
      </c>
      <c r="Y26" s="292"/>
      <c r="Z26" s="210"/>
    </row>
    <row r="27" spans="2:26" s="142" customFormat="1">
      <c r="B27" s="143">
        <v>16</v>
      </c>
      <c r="C27" s="144" t="str">
        <f t="shared" si="0"/>
        <v>L-Gas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L-Gas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L-Gas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L-Gas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L-Gas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L-Gas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L-Gas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L-Gas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L-Gas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L-Gas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L-Gas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L-Gas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L-Gas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L-Gas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L-Gas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N12" sqref="N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ENERVIE Vernetz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L-Gas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9870107900002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459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653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646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652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455</v>
      </c>
      <c r="F1" s="213" t="s">
        <v>541</v>
      </c>
      <c r="N1" s="214"/>
    </row>
    <row r="2" spans="1:14" ht="25.5">
      <c r="A2" s="215" t="s">
        <v>272</v>
      </c>
      <c r="B2" s="216" t="s">
        <v>147</v>
      </c>
      <c r="C2" s="217" t="s">
        <v>149</v>
      </c>
      <c r="D2" s="218" t="s">
        <v>150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71</v>
      </c>
      <c r="J2" s="219" t="s">
        <v>151</v>
      </c>
      <c r="K2" s="219" t="s">
        <v>152</v>
      </c>
      <c r="L2" s="219" t="s">
        <v>153</v>
      </c>
      <c r="M2" s="221" t="s">
        <v>245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154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155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156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157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158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159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160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161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162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163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649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164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165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166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167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168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169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170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171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172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173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174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175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176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177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178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179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180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181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182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183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184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185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186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187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188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189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190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191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192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193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194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195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196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197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198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199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200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201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202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203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204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205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206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207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208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209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210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211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212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213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214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215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216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217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218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219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220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221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222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223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224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225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226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227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228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229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230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231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232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233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234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235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236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237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238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239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240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241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242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243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244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246</v>
      </c>
      <c r="B95" s="127" t="s">
        <v>51</v>
      </c>
      <c r="C95" s="127" t="s">
        <v>318</v>
      </c>
      <c r="D95" s="231" t="s">
        <v>273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246</v>
      </c>
      <c r="B96" s="127" t="s">
        <v>56</v>
      </c>
      <c r="C96" s="127" t="s">
        <v>323</v>
      </c>
      <c r="D96" s="231" t="s">
        <v>273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246</v>
      </c>
      <c r="B97" s="127" t="s">
        <v>61</v>
      </c>
      <c r="C97" s="127" t="s">
        <v>328</v>
      </c>
      <c r="D97" s="231" t="s">
        <v>273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246</v>
      </c>
      <c r="B98" s="127" t="s">
        <v>66</v>
      </c>
      <c r="C98" s="127" t="s">
        <v>333</v>
      </c>
      <c r="D98" s="231" t="s">
        <v>273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246</v>
      </c>
      <c r="B99" s="127" t="s">
        <v>19</v>
      </c>
      <c r="C99" s="127" t="s">
        <v>286</v>
      </c>
      <c r="D99" s="231" t="s">
        <v>273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246</v>
      </c>
      <c r="B100" s="127" t="s">
        <v>23</v>
      </c>
      <c r="C100" s="127" t="s">
        <v>290</v>
      </c>
      <c r="D100" s="231" t="s">
        <v>273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246</v>
      </c>
      <c r="B101" s="127" t="s">
        <v>27</v>
      </c>
      <c r="C101" s="127" t="s">
        <v>294</v>
      </c>
      <c r="D101" s="231" t="s">
        <v>273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246</v>
      </c>
      <c r="B102" s="127" t="s">
        <v>31</v>
      </c>
      <c r="C102" s="127" t="s">
        <v>298</v>
      </c>
      <c r="D102" s="231" t="s">
        <v>273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246</v>
      </c>
      <c r="B103" s="127" t="s">
        <v>35</v>
      </c>
      <c r="C103" s="127" t="s">
        <v>302</v>
      </c>
      <c r="D103" s="231" t="s">
        <v>273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246</v>
      </c>
      <c r="B104" s="127" t="s">
        <v>39</v>
      </c>
      <c r="C104" s="127" t="s">
        <v>306</v>
      </c>
      <c r="D104" s="231" t="s">
        <v>273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246</v>
      </c>
      <c r="B105" s="127" t="s">
        <v>43</v>
      </c>
      <c r="C105" s="127" t="s">
        <v>310</v>
      </c>
      <c r="D105" s="231" t="s">
        <v>273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246</v>
      </c>
      <c r="B106" s="127" t="s">
        <v>47</v>
      </c>
      <c r="C106" s="127" t="s">
        <v>314</v>
      </c>
      <c r="D106" s="231" t="s">
        <v>273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246</v>
      </c>
      <c r="B107" s="127" t="s">
        <v>52</v>
      </c>
      <c r="C107" s="127" t="s">
        <v>319</v>
      </c>
      <c r="D107" s="231" t="s">
        <v>273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246</v>
      </c>
      <c r="B108" s="127" t="s">
        <v>57</v>
      </c>
      <c r="C108" s="127" t="s">
        <v>324</v>
      </c>
      <c r="D108" s="231" t="s">
        <v>273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246</v>
      </c>
      <c r="B109" s="127" t="s">
        <v>62</v>
      </c>
      <c r="C109" s="127" t="s">
        <v>329</v>
      </c>
      <c r="D109" s="231" t="s">
        <v>273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246</v>
      </c>
      <c r="B110" s="127" t="s">
        <v>67</v>
      </c>
      <c r="C110" s="127" t="s">
        <v>334</v>
      </c>
      <c r="D110" s="231" t="s">
        <v>273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246</v>
      </c>
      <c r="B111" s="127" t="s">
        <v>7</v>
      </c>
      <c r="C111" s="127" t="s">
        <v>274</v>
      </c>
      <c r="D111" s="231" t="s">
        <v>273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246</v>
      </c>
      <c r="B112" s="127" t="s">
        <v>8</v>
      </c>
      <c r="C112" s="127" t="s">
        <v>275</v>
      </c>
      <c r="D112" s="231" t="s">
        <v>273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246</v>
      </c>
      <c r="B113" s="127" t="s">
        <v>9</v>
      </c>
      <c r="C113" s="127" t="s">
        <v>276</v>
      </c>
      <c r="D113" s="231" t="s">
        <v>273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246</v>
      </c>
      <c r="B114" s="127" t="s">
        <v>10</v>
      </c>
      <c r="C114" s="127" t="s">
        <v>277</v>
      </c>
      <c r="D114" s="231" t="s">
        <v>273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246</v>
      </c>
      <c r="B115" s="127" t="s">
        <v>20</v>
      </c>
      <c r="C115" s="127" t="s">
        <v>287</v>
      </c>
      <c r="D115" s="231" t="s">
        <v>273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246</v>
      </c>
      <c r="B116" s="127" t="s">
        <v>24</v>
      </c>
      <c r="C116" s="127" t="s">
        <v>291</v>
      </c>
      <c r="D116" s="231" t="s">
        <v>273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246</v>
      </c>
      <c r="B117" s="127" t="s">
        <v>28</v>
      </c>
      <c r="C117" s="127" t="s">
        <v>295</v>
      </c>
      <c r="D117" s="231" t="s">
        <v>273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246</v>
      </c>
      <c r="B118" s="127" t="s">
        <v>32</v>
      </c>
      <c r="C118" s="127" t="s">
        <v>299</v>
      </c>
      <c r="D118" s="231" t="s">
        <v>273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246</v>
      </c>
      <c r="B119" s="127" t="s">
        <v>11</v>
      </c>
      <c r="C119" s="127" t="s">
        <v>278</v>
      </c>
      <c r="D119" s="231" t="s">
        <v>273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246</v>
      </c>
      <c r="B120" s="127" t="s">
        <v>13</v>
      </c>
      <c r="C120" s="127" t="s">
        <v>280</v>
      </c>
      <c r="D120" s="231" t="s">
        <v>273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246</v>
      </c>
      <c r="B121" s="127" t="s">
        <v>15</v>
      </c>
      <c r="C121" s="127" t="s">
        <v>282</v>
      </c>
      <c r="D121" s="231" t="s">
        <v>273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246</v>
      </c>
      <c r="B122" s="127" t="s">
        <v>17</v>
      </c>
      <c r="C122" s="127" t="s">
        <v>284</v>
      </c>
      <c r="D122" s="231" t="s">
        <v>273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246</v>
      </c>
      <c r="B123" s="127" t="s">
        <v>53</v>
      </c>
      <c r="C123" s="127" t="s">
        <v>320</v>
      </c>
      <c r="D123" s="231" t="s">
        <v>273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246</v>
      </c>
      <c r="B124" s="127" t="s">
        <v>58</v>
      </c>
      <c r="C124" s="127" t="s">
        <v>325</v>
      </c>
      <c r="D124" s="231" t="s">
        <v>273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246</v>
      </c>
      <c r="B125" s="127" t="s">
        <v>63</v>
      </c>
      <c r="C125" s="127" t="s">
        <v>330</v>
      </c>
      <c r="D125" s="231" t="s">
        <v>273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246</v>
      </c>
      <c r="B126" s="127" t="s">
        <v>68</v>
      </c>
      <c r="C126" s="127" t="s">
        <v>335</v>
      </c>
      <c r="D126" s="231" t="s">
        <v>273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246</v>
      </c>
      <c r="B127" s="127" t="s">
        <v>21</v>
      </c>
      <c r="C127" s="127" t="s">
        <v>288</v>
      </c>
      <c r="D127" s="231" t="s">
        <v>273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246</v>
      </c>
      <c r="B128" s="127" t="s">
        <v>25</v>
      </c>
      <c r="C128" s="127" t="s">
        <v>292</v>
      </c>
      <c r="D128" s="231" t="s">
        <v>273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246</v>
      </c>
      <c r="B129" s="127" t="s">
        <v>29</v>
      </c>
      <c r="C129" s="127" t="s">
        <v>296</v>
      </c>
      <c r="D129" s="231" t="s">
        <v>273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246</v>
      </c>
      <c r="B130" s="127" t="s">
        <v>33</v>
      </c>
      <c r="C130" s="127" t="s">
        <v>300</v>
      </c>
      <c r="D130" s="231" t="s">
        <v>273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246</v>
      </c>
      <c r="B131" s="127" t="s">
        <v>22</v>
      </c>
      <c r="C131" s="127" t="s">
        <v>289</v>
      </c>
      <c r="D131" s="231" t="s">
        <v>273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246</v>
      </c>
      <c r="B132" s="127" t="s">
        <v>26</v>
      </c>
      <c r="C132" s="127" t="s">
        <v>293</v>
      </c>
      <c r="D132" s="231" t="s">
        <v>273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246</v>
      </c>
      <c r="B133" s="127" t="s">
        <v>30</v>
      </c>
      <c r="C133" s="127" t="s">
        <v>297</v>
      </c>
      <c r="D133" s="231" t="s">
        <v>273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246</v>
      </c>
      <c r="B134" s="127" t="s">
        <v>34</v>
      </c>
      <c r="C134" s="127" t="s">
        <v>301</v>
      </c>
      <c r="D134" s="231" t="s">
        <v>273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246</v>
      </c>
      <c r="B135" s="127" t="s">
        <v>36</v>
      </c>
      <c r="C135" s="127" t="s">
        <v>303</v>
      </c>
      <c r="D135" s="231" t="s">
        <v>273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246</v>
      </c>
      <c r="B136" s="127" t="s">
        <v>40</v>
      </c>
      <c r="C136" s="127" t="s">
        <v>307</v>
      </c>
      <c r="D136" s="231" t="s">
        <v>273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246</v>
      </c>
      <c r="B137" s="127" t="s">
        <v>44</v>
      </c>
      <c r="C137" s="127" t="s">
        <v>311</v>
      </c>
      <c r="D137" s="231" t="s">
        <v>273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246</v>
      </c>
      <c r="B138" s="127" t="s">
        <v>48</v>
      </c>
      <c r="C138" s="127" t="s">
        <v>315</v>
      </c>
      <c r="D138" s="231" t="s">
        <v>273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246</v>
      </c>
      <c r="B139" s="127" t="s">
        <v>37</v>
      </c>
      <c r="C139" s="127" t="s">
        <v>304</v>
      </c>
      <c r="D139" s="231" t="s">
        <v>273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246</v>
      </c>
      <c r="B140" s="127" t="s">
        <v>41</v>
      </c>
      <c r="C140" s="127" t="s">
        <v>308</v>
      </c>
      <c r="D140" s="231" t="s">
        <v>273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246</v>
      </c>
      <c r="B141" s="127" t="s">
        <v>45</v>
      </c>
      <c r="C141" s="127" t="s">
        <v>312</v>
      </c>
      <c r="D141" s="231" t="s">
        <v>273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246</v>
      </c>
      <c r="B142" s="127" t="s">
        <v>49</v>
      </c>
      <c r="C142" s="127" t="s">
        <v>316</v>
      </c>
      <c r="D142" s="231" t="s">
        <v>273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246</v>
      </c>
      <c r="B143" s="127" t="s">
        <v>12</v>
      </c>
      <c r="C143" s="127" t="s">
        <v>279</v>
      </c>
      <c r="D143" s="231" t="s">
        <v>273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246</v>
      </c>
      <c r="B144" s="127" t="s">
        <v>14</v>
      </c>
      <c r="C144" s="127" t="s">
        <v>281</v>
      </c>
      <c r="D144" s="231" t="s">
        <v>273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246</v>
      </c>
      <c r="B145" s="127" t="s">
        <v>16</v>
      </c>
      <c r="C145" s="127" t="s">
        <v>283</v>
      </c>
      <c r="D145" s="231" t="s">
        <v>273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246</v>
      </c>
      <c r="B146" s="127" t="s">
        <v>18</v>
      </c>
      <c r="C146" s="127" t="s">
        <v>285</v>
      </c>
      <c r="D146" s="231" t="s">
        <v>273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246</v>
      </c>
      <c r="B147" s="127" t="s">
        <v>38</v>
      </c>
      <c r="C147" s="127" t="s">
        <v>305</v>
      </c>
      <c r="D147" s="231" t="s">
        <v>273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246</v>
      </c>
      <c r="B148" s="127" t="s">
        <v>42</v>
      </c>
      <c r="C148" s="127" t="s">
        <v>309</v>
      </c>
      <c r="D148" s="231" t="s">
        <v>273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246</v>
      </c>
      <c r="B149" s="127" t="s">
        <v>46</v>
      </c>
      <c r="C149" s="127" t="s">
        <v>313</v>
      </c>
      <c r="D149" s="231" t="s">
        <v>273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246</v>
      </c>
      <c r="B150" s="127" t="s">
        <v>50</v>
      </c>
      <c r="C150" s="127" t="s">
        <v>317</v>
      </c>
      <c r="D150" s="231" t="s">
        <v>273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246</v>
      </c>
      <c r="B151" s="127" t="s">
        <v>54</v>
      </c>
      <c r="C151" s="127" t="s">
        <v>321</v>
      </c>
      <c r="D151" s="231" t="s">
        <v>273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246</v>
      </c>
      <c r="B152" s="127" t="s">
        <v>59</v>
      </c>
      <c r="C152" s="127" t="s">
        <v>326</v>
      </c>
      <c r="D152" s="231" t="s">
        <v>273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246</v>
      </c>
      <c r="B153" s="127" t="s">
        <v>64</v>
      </c>
      <c r="C153" s="127" t="s">
        <v>331</v>
      </c>
      <c r="D153" s="231" t="s">
        <v>273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246</v>
      </c>
      <c r="B154" s="127" t="s">
        <v>69</v>
      </c>
      <c r="C154" s="127" t="s">
        <v>336</v>
      </c>
      <c r="D154" s="231" t="s">
        <v>273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246</v>
      </c>
      <c r="B155" s="127" t="s">
        <v>55</v>
      </c>
      <c r="C155" s="127" t="s">
        <v>322</v>
      </c>
      <c r="D155" s="231" t="s">
        <v>273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246</v>
      </c>
      <c r="B156" s="127" t="s">
        <v>60</v>
      </c>
      <c r="C156" s="127" t="s">
        <v>327</v>
      </c>
      <c r="D156" s="231" t="s">
        <v>273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246</v>
      </c>
      <c r="B157" s="127" t="s">
        <v>65</v>
      </c>
      <c r="C157" s="127" t="s">
        <v>332</v>
      </c>
      <c r="D157" s="231" t="s">
        <v>273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246</v>
      </c>
      <c r="B158" s="127" t="s">
        <v>70</v>
      </c>
      <c r="C158" s="127" t="s">
        <v>337</v>
      </c>
      <c r="D158" s="231" t="s">
        <v>273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2578125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456</v>
      </c>
      <c r="B1" s="127"/>
      <c r="D1" s="213" t="s">
        <v>541</v>
      </c>
    </row>
    <row r="2" spans="1:16">
      <c r="A2" s="233"/>
      <c r="B2" s="232" t="s">
        <v>457</v>
      </c>
    </row>
    <row r="3" spans="1:16" ht="20.100000000000001" customHeight="1">
      <c r="A3" s="352" t="s">
        <v>249</v>
      </c>
      <c r="B3" s="234" t="s">
        <v>87</v>
      </c>
      <c r="C3" s="235"/>
      <c r="D3" s="354" t="s">
        <v>458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88</v>
      </c>
      <c r="E4" s="240" t="s">
        <v>89</v>
      </c>
      <c r="F4" s="240" t="s">
        <v>90</v>
      </c>
      <c r="G4" s="240" t="s">
        <v>91</v>
      </c>
      <c r="H4" s="240" t="s">
        <v>92</v>
      </c>
      <c r="I4" s="240" t="s">
        <v>93</v>
      </c>
      <c r="J4" s="240" t="s">
        <v>94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95</v>
      </c>
      <c r="C5" s="239"/>
      <c r="D5" s="240" t="s">
        <v>96</v>
      </c>
      <c r="E5" s="240" t="s">
        <v>97</v>
      </c>
      <c r="F5" s="240" t="s">
        <v>98</v>
      </c>
      <c r="G5" s="240" t="s">
        <v>99</v>
      </c>
      <c r="H5" s="240" t="s">
        <v>100</v>
      </c>
      <c r="I5" s="240" t="s">
        <v>101</v>
      </c>
      <c r="J5" s="240" t="s">
        <v>102</v>
      </c>
      <c r="K5" s="240" t="s">
        <v>103</v>
      </c>
      <c r="L5" s="241" t="s">
        <v>104</v>
      </c>
      <c r="M5" s="241" t="s">
        <v>105</v>
      </c>
      <c r="N5" s="243" t="s">
        <v>148</v>
      </c>
      <c r="O5" s="243" t="s">
        <v>251</v>
      </c>
      <c r="P5" s="244" t="s">
        <v>250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106</v>
      </c>
      <c r="C7" s="248" t="s">
        <v>107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103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108</v>
      </c>
      <c r="C8" s="248" t="s">
        <v>109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103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247</v>
      </c>
      <c r="C9" s="252" t="s">
        <v>6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103</v>
      </c>
      <c r="M9" s="250">
        <f t="shared" ref="M9" si="1">MAX(D9:J9)</f>
        <v>1</v>
      </c>
      <c r="N9" s="251" t="s">
        <v>6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110</v>
      </c>
      <c r="C11" s="256" t="s">
        <v>111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97</v>
      </c>
      <c r="M11" s="250">
        <f t="shared" si="0"/>
        <v>1.0522626697461936</v>
      </c>
      <c r="N11" s="251" t="s">
        <v>254</v>
      </c>
      <c r="O11" s="246" t="s">
        <v>252</v>
      </c>
      <c r="P11" s="240"/>
    </row>
    <row r="12" spans="1:16">
      <c r="A12" s="247">
        <v>5</v>
      </c>
      <c r="B12" s="240" t="s">
        <v>112</v>
      </c>
      <c r="C12" s="256" t="s">
        <v>113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96</v>
      </c>
      <c r="M12" s="250">
        <f t="shared" si="0"/>
        <v>1.0358469949391176</v>
      </c>
      <c r="N12" s="251" t="s">
        <v>254</v>
      </c>
      <c r="O12" s="246" t="s">
        <v>252</v>
      </c>
      <c r="P12" s="240"/>
    </row>
    <row r="13" spans="1:16">
      <c r="A13" s="247">
        <v>6</v>
      </c>
      <c r="B13" s="240" t="s">
        <v>114</v>
      </c>
      <c r="C13" s="256" t="s">
        <v>115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96</v>
      </c>
      <c r="M13" s="250">
        <f t="shared" si="0"/>
        <v>1.069856584592316</v>
      </c>
      <c r="N13" s="251" t="s">
        <v>254</v>
      </c>
      <c r="O13" s="246" t="s">
        <v>252</v>
      </c>
      <c r="P13" s="240"/>
    </row>
    <row r="14" spans="1:16" ht="21" customHeight="1">
      <c r="A14" s="247">
        <v>7</v>
      </c>
      <c r="B14" s="240" t="s">
        <v>116</v>
      </c>
      <c r="C14" s="256" t="s">
        <v>117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96</v>
      </c>
      <c r="M14" s="250">
        <f t="shared" si="0"/>
        <v>1.1052461688999999</v>
      </c>
      <c r="N14" s="251" t="s">
        <v>254</v>
      </c>
      <c r="O14" s="246" t="s">
        <v>252</v>
      </c>
      <c r="P14" s="240"/>
    </row>
    <row r="15" spans="1:16" ht="21" customHeight="1">
      <c r="A15" s="247">
        <v>8</v>
      </c>
      <c r="B15" s="240" t="s">
        <v>118</v>
      </c>
      <c r="C15" s="256" t="s">
        <v>119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97</v>
      </c>
      <c r="M15" s="250">
        <f t="shared" si="0"/>
        <v>1.0389446761000001</v>
      </c>
      <c r="N15" s="251" t="s">
        <v>254</v>
      </c>
      <c r="O15" s="246" t="s">
        <v>252</v>
      </c>
      <c r="P15" s="240"/>
    </row>
    <row r="16" spans="1:16" ht="21" customHeight="1">
      <c r="A16" s="247">
        <v>9</v>
      </c>
      <c r="B16" s="240" t="s">
        <v>124</v>
      </c>
      <c r="C16" s="256" t="s">
        <v>125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98</v>
      </c>
      <c r="M16" s="250">
        <f>MAX(D16:J16)</f>
        <v>1.2706602107</v>
      </c>
      <c r="N16" s="251" t="s">
        <v>254</v>
      </c>
      <c r="O16" s="246" t="s">
        <v>252</v>
      </c>
      <c r="P16" s="240"/>
    </row>
    <row r="17" spans="1:16" ht="21" customHeight="1">
      <c r="A17" s="247">
        <v>10</v>
      </c>
      <c r="B17" s="240" t="s">
        <v>120</v>
      </c>
      <c r="C17" s="257" t="s">
        <v>121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101</v>
      </c>
      <c r="M17" s="250">
        <f t="shared" si="0"/>
        <v>1.0355882019</v>
      </c>
      <c r="N17" s="251" t="s">
        <v>254</v>
      </c>
      <c r="O17" s="246" t="s">
        <v>253</v>
      </c>
      <c r="P17" s="240" t="s">
        <v>118</v>
      </c>
    </row>
    <row r="18" spans="1:16" ht="21" customHeight="1">
      <c r="A18" s="247">
        <v>11</v>
      </c>
      <c r="B18" s="240" t="s">
        <v>122</v>
      </c>
      <c r="C18" s="257" t="s">
        <v>123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100</v>
      </c>
      <c r="M18" s="250">
        <f t="shared" si="0"/>
        <v>1.1401797148999999</v>
      </c>
      <c r="N18" s="251" t="s">
        <v>254</v>
      </c>
      <c r="O18" s="246" t="s">
        <v>253</v>
      </c>
      <c r="P18" s="240" t="s">
        <v>124</v>
      </c>
    </row>
    <row r="19" spans="1:16" ht="21" customHeight="1">
      <c r="A19" s="247">
        <v>12</v>
      </c>
      <c r="B19" s="240" t="s">
        <v>126</v>
      </c>
      <c r="C19" s="257" t="s">
        <v>127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99</v>
      </c>
      <c r="M19" s="250">
        <f t="shared" si="0"/>
        <v>1.0552346931000001</v>
      </c>
      <c r="N19" s="251" t="s">
        <v>254</v>
      </c>
      <c r="O19" s="246" t="s">
        <v>253</v>
      </c>
      <c r="P19" s="240" t="s">
        <v>110</v>
      </c>
    </row>
    <row r="20" spans="1:16" ht="21" customHeight="1">
      <c r="A20" s="247">
        <v>13</v>
      </c>
      <c r="B20" s="240" t="s">
        <v>128</v>
      </c>
      <c r="C20" s="257" t="s">
        <v>129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96</v>
      </c>
      <c r="M20" s="250">
        <f t="shared" si="0"/>
        <v>1.0865859003</v>
      </c>
      <c r="N20" s="251" t="s">
        <v>254</v>
      </c>
      <c r="O20" s="246" t="s">
        <v>253</v>
      </c>
      <c r="P20" s="240" t="s">
        <v>112</v>
      </c>
    </row>
    <row r="21" spans="1:16" ht="24.75" customHeight="1">
      <c r="A21" s="247">
        <v>14</v>
      </c>
      <c r="B21" s="240" t="s">
        <v>130</v>
      </c>
      <c r="C21" s="257" t="s">
        <v>131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97</v>
      </c>
      <c r="M21" s="250">
        <f t="shared" si="0"/>
        <v>1.0522626697461936</v>
      </c>
      <c r="N21" s="251" t="s">
        <v>254</v>
      </c>
      <c r="O21" s="246" t="s">
        <v>253</v>
      </c>
      <c r="P21" s="240" t="s">
        <v>118</v>
      </c>
    </row>
    <row r="22" spans="1:16" ht="25.5">
      <c r="A22" s="247">
        <v>15</v>
      </c>
      <c r="B22" s="240" t="s">
        <v>132</v>
      </c>
      <c r="C22" s="258" t="s">
        <v>133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97</v>
      </c>
      <c r="M22" s="250">
        <f>MAX(D22:J22)</f>
        <v>1.03</v>
      </c>
      <c r="N22" s="251" t="s">
        <v>254</v>
      </c>
      <c r="O22" s="246" t="s">
        <v>253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Alberts, Melanie</cp:lastModifiedBy>
  <cp:lastPrinted>2015-03-20T22:59:10Z</cp:lastPrinted>
  <dcterms:created xsi:type="dcterms:W3CDTF">2015-01-15T05:25:41Z</dcterms:created>
  <dcterms:modified xsi:type="dcterms:W3CDTF">2016-02-03T10:09:13Z</dcterms:modified>
</cp:coreProperties>
</file>